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urshala_bowles/Documents/Claude/Projects/EmpowHER/"/>
    </mc:Choice>
  </mc:AlternateContent>
  <xr:revisionPtr revIDLastSave="0" documentId="8_{8C0E8ADC-4F5D-FB4E-87CE-2FEB3B095E43}" xr6:coauthVersionLast="47" xr6:coauthVersionMax="47" xr10:uidLastSave="{00000000-0000-0000-0000-000000000000}"/>
  <bookViews>
    <workbookView xWindow="0" yWindow="600" windowWidth="34640" windowHeight="17800" tabRatio="500" activeTab="2" xr2:uid="{00000000-000D-0000-FFFF-FFFF00000000}"/>
  </bookViews>
  <sheets>
    <sheet name="1. My Expenses" sheetId="1" r:id="rId1"/>
    <sheet name="2. Freedom Calculator" sheetId="2" r:id="rId2"/>
    <sheet name="3. Income Idea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0" i="3" l="1"/>
  <c r="B19" i="3"/>
  <c r="B18" i="3"/>
  <c r="B17" i="3"/>
  <c r="B16" i="3"/>
  <c r="B15" i="3"/>
  <c r="B14" i="3"/>
  <c r="B23" i="2"/>
  <c r="B51" i="1"/>
  <c r="B45" i="1"/>
  <c r="B39" i="1"/>
  <c r="B31" i="1"/>
  <c r="B26" i="1"/>
  <c r="B20" i="1"/>
  <c r="B15" i="1"/>
  <c r="B8" i="1"/>
  <c r="B54" i="1" s="1"/>
  <c r="B6" i="2" s="1"/>
  <c r="B9" i="2" s="1"/>
  <c r="B15" i="2" s="1"/>
  <c r="B16" i="2" l="1"/>
  <c r="C18" i="3"/>
  <c r="D18" i="3" s="1"/>
  <c r="C15" i="3"/>
  <c r="D15" i="3" s="1"/>
  <c r="C17" i="3"/>
  <c r="D17" i="3" s="1"/>
  <c r="C16" i="3"/>
  <c r="D16" i="3" s="1"/>
  <c r="C19" i="3"/>
  <c r="D19" i="3" s="1"/>
  <c r="C20" i="3"/>
  <c r="D20" i="3" s="1"/>
  <c r="C14" i="3"/>
  <c r="D14" i="3" s="1"/>
  <c r="B24" i="2"/>
  <c r="B26" i="2" s="1"/>
  <c r="B17" i="2" l="1"/>
  <c r="B25" i="2"/>
  <c r="E5" i="3"/>
  <c r="E6" i="3"/>
  <c r="E7" i="3"/>
  <c r="E8" i="3"/>
  <c r="E9" i="3"/>
  <c r="E10" i="3"/>
  <c r="E16" i="3"/>
  <c r="E17" i="3"/>
  <c r="E18" i="3"/>
  <c r="E20" i="3"/>
  <c r="E14" i="3"/>
  <c r="E15" i="3"/>
  <c r="E19" i="3"/>
</calcChain>
</file>

<file path=xl/sharedStrings.xml><?xml version="1.0" encoding="utf-8"?>
<sst xmlns="http://schemas.openxmlformats.org/spreadsheetml/2006/main" count="124" uniqueCount="123">
  <si>
    <t>STEP 1 — WHAT DOES YOUR LIFE ACTUALLY COST?</t>
  </si>
  <si>
    <t>Fill in your real monthly numbers. Blue cells are yours. Everything totals at the bottom.</t>
  </si>
  <si>
    <t>HOUSING</t>
  </si>
  <si>
    <t>Rent or mortgage</t>
  </si>
  <si>
    <t>Your monthly payment</t>
  </si>
  <si>
    <t>Renters / homeowners insurance</t>
  </si>
  <si>
    <t>HOA fees or storage</t>
  </si>
  <si>
    <t>Housing total</t>
  </si>
  <si>
    <t>TRANSPORTATION</t>
  </si>
  <si>
    <t>Car payment</t>
  </si>
  <si>
    <t>Gas</t>
  </si>
  <si>
    <t>Car insurance</t>
  </si>
  <si>
    <t>Parking / tolls / transit</t>
  </si>
  <si>
    <t>Transportation total</t>
  </si>
  <si>
    <t>FOOD</t>
  </si>
  <si>
    <t>Groceries</t>
  </si>
  <si>
    <t>Dining out / takeout / coffee</t>
  </si>
  <si>
    <t>Ronnie, be honest with yourself here</t>
  </si>
  <si>
    <t>Food total</t>
  </si>
  <si>
    <t>UTILITIES &amp; BILLS</t>
  </si>
  <si>
    <t>Electric / gas / water</t>
  </si>
  <si>
    <t>Internet</t>
  </si>
  <si>
    <t>Cell phone</t>
  </si>
  <si>
    <t>Utilities total</t>
  </si>
  <si>
    <t>HEALTHCARE</t>
  </si>
  <si>
    <t>Health insurance (your share)</t>
  </si>
  <si>
    <t>This goes up when you leave corporate</t>
  </si>
  <si>
    <t>Prescriptions / copays / dental</t>
  </si>
  <si>
    <t>Healthcare total</t>
  </si>
  <si>
    <t>SUBSCRIPTIONS &amp; PERSONAL</t>
  </si>
  <si>
    <t>Streaming services</t>
  </si>
  <si>
    <t>Netflix, Hulu, Disney+, etc.</t>
  </si>
  <si>
    <t>Gym / fitness</t>
  </si>
  <si>
    <t>Software / apps / tools</t>
  </si>
  <si>
    <t>Personal care / hair / beauty</t>
  </si>
  <si>
    <t>Clothing / misc shopping</t>
  </si>
  <si>
    <t>Subscriptions &amp; personal total</t>
  </si>
  <si>
    <t>FAMILY &amp; KIDS</t>
  </si>
  <si>
    <t>Childcare / tuition</t>
  </si>
  <si>
    <t>Kids activities / sports / clubs</t>
  </si>
  <si>
    <t>Other family expenses</t>
  </si>
  <si>
    <t>Family total</t>
  </si>
  <si>
    <t>EVERYTHING ELSE</t>
  </si>
  <si>
    <t>Entertainment / travel / fun</t>
  </si>
  <si>
    <t>Giving / church / charity</t>
  </si>
  <si>
    <t>Other monthly expenses</t>
  </si>
  <si>
    <t>Other total</t>
  </si>
  <si>
    <t>YOUR TOTAL MONTHLY EXPENSES</t>
  </si>
  <si>
    <t>This is your monthly number.</t>
  </si>
  <si>
    <t>This feeds into your Freedom Calculator.</t>
  </si>
  <si>
    <t>Go to Sheet 2 (Freedom Calculator) to see what this number means for your exit timeline.</t>
  </si>
  <si>
    <t>THE CORPORATE EXIT CALCULATOR</t>
  </si>
  <si>
    <t>Your freedom number. Your gap. Your timeline.</t>
  </si>
  <si>
    <t>Blue cells are yours to change. Black cells calculate automatically.</t>
  </si>
  <si>
    <t>SECTION 1   YOUR NUMBER</t>
  </si>
  <si>
    <t>Monthly expenses (from Sheet 1)</t>
  </si>
  <si>
    <t>Auto-pulled from your expense breakdown</t>
  </si>
  <si>
    <t>Months of runway you want before you leave</t>
  </si>
  <si>
    <t>6 minimum. 12 is safer. 18 is smart.</t>
  </si>
  <si>
    <t>YOUR FREEDOM NUMBER</t>
  </si>
  <si>
    <t>The cash you need in the bank to walk.</t>
  </si>
  <si>
    <t>SECTION 2   YOUR GAP</t>
  </si>
  <si>
    <t>Current savings available for this goal</t>
  </si>
  <si>
    <t>What you have set aside right now</t>
  </si>
  <si>
    <t>How much you currently save per month</t>
  </si>
  <si>
    <t>Your savings pace today</t>
  </si>
  <si>
    <t>Gap (what you still need)</t>
  </si>
  <si>
    <t>Freedom Number minus current savings</t>
  </si>
  <si>
    <t>Months to close the gap at current rate</t>
  </si>
  <si>
    <t>At today's savings pace</t>
  </si>
  <si>
    <t>YOUR LEAVE DATE — current path</t>
  </si>
  <si>
    <t>When you could walk out saving at today's rate</t>
  </si>
  <si>
    <t>SECTION 3   YOUR BRIDGE</t>
  </si>
  <si>
    <t>What if you added income from something of your own? Enter what you could realistically make each month.</t>
  </si>
  <si>
    <t>Monthly income from your side offer</t>
  </si>
  <si>
    <t>Try $500 / $1,000 / $2,000 / $3,000</t>
  </si>
  <si>
    <t>New total monthly savings rate</t>
  </si>
  <si>
    <t>Your savings + side income combined</t>
  </si>
  <si>
    <t>New months to close the gap</t>
  </si>
  <si>
    <t>How long with your bridge income</t>
  </si>
  <si>
    <t>Months cut off your timeline</t>
  </si>
  <si>
    <t>Time your bridge income saves you</t>
  </si>
  <si>
    <t>YOUR NEW LEAVE DATE</t>
  </si>
  <si>
    <t>When you could walk out with bridge income</t>
  </si>
  <si>
    <t>EmpowHER  |  youraibestieub.com  |  Freedom is a strategy, not a fantasy.</t>
  </si>
  <si>
    <t>WHAT COULD FUND YOUR GAP?</t>
  </si>
  <si>
    <t>Real income types, realistic ranges, and what each one does to your leave date. No hype.</t>
  </si>
  <si>
    <t>Income Type</t>
  </si>
  <si>
    <t>How It Works</t>
  </si>
  <si>
    <t>Realistic Monthly</t>
  </si>
  <si>
    <t>Hours/Week</t>
  </si>
  <si>
    <t>New Leave Date (your numbers)</t>
  </si>
  <si>
    <t>Digital product
(template, guide, ebook)</t>
  </si>
  <si>
    <t>Create once, sell forever. PDF or spreadsheet on Gumroad or Etsy.</t>
  </si>
  <si>
    <t>$200 – $800</t>
  </si>
  <si>
    <t>2–4 hrs to start,
then minimal</t>
  </si>
  <si>
    <t>Workshop or training
($27–$97/attendee)</t>
  </si>
  <si>
    <t>10 attendees at $27 = $270. 20 at $97 = $1,940. You already know how.</t>
  </si>
  <si>
    <t>$270 – $2,000</t>
  </si>
  <si>
    <t>3–5 hrs/month</t>
  </si>
  <si>
    <t>Consulting / freelance
(your corporate skills)</t>
  </si>
  <si>
    <t>2 clients at $500/month each. Your expertise is worth more than you're charging.</t>
  </si>
  <si>
    <t>$500 – $3,000</t>
  </si>
  <si>
    <t>5–10 hrs/month</t>
  </si>
  <si>
    <t>Membership community
($47–$97/month)</t>
  </si>
  <si>
    <t>20 members at $47 = $940/month recurring. Builds while you sleep.</t>
  </si>
  <si>
    <t>$200 – $2,000+</t>
  </si>
  <si>
    <t>4–6 hrs/month</t>
  </si>
  <si>
    <t>1-on-1 coaching / advising
($150–$500/session)</t>
  </si>
  <si>
    <t>4 sessions a month at $200 = $800. Your network already trusts you.</t>
  </si>
  <si>
    <t>$400 – $2,000</t>
  </si>
  <si>
    <t>4–8 hrs/month</t>
  </si>
  <si>
    <t>Affiliate / referral income</t>
  </si>
  <si>
    <t>Recommend tools you already use. Earn a cut when people sign up.</t>
  </si>
  <si>
    <t>$100 – $500</t>
  </si>
  <si>
    <t>1–2 hrs/month</t>
  </si>
  <si>
    <t>INCOME SCENARIO TABLE — WHAT $X/MONTH DOES TO YOUR EXIT DATE</t>
  </si>
  <si>
    <t>Monthly Side Income</t>
  </si>
  <si>
    <t>Your New Total Savings Rate</t>
  </si>
  <si>
    <t>Months to Gap</t>
  </si>
  <si>
    <t>Your Leave Date</t>
  </si>
  <si>
    <t>Months Saved vs. Today</t>
  </si>
  <si>
    <t>Numbers update automatically when you fill in your details in Sheets 1 and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</si>
</sst>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0&quot; months&quot;"/>
  </numFmts>
  <fonts count="24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i/>
      <sz val="10"/>
      <color rgb="FF6A3F2A"/>
      <name val="Arial"/>
      <family val="2"/>
    </font>
    <font>
      <b/>
      <sz val="12"/>
      <color rgb="FFFFFFFF"/>
      <name val="Arial"/>
      <family val="2"/>
    </font>
    <font>
      <sz val="11"/>
      <color rgb="FF4A2E1F"/>
      <name val="Arial"/>
      <family val="2"/>
    </font>
    <font>
      <sz val="11"/>
      <color rgb="FF0000FF"/>
      <name val="Arial"/>
      <family val="2"/>
    </font>
    <font>
      <i/>
      <sz val="9"/>
      <color rgb="FFD9AFA0"/>
      <name val="Arial"/>
      <family val="2"/>
    </font>
    <font>
      <sz val="11"/>
      <color rgb="FF000000"/>
      <name val="Arial"/>
      <family val="2"/>
    </font>
    <font>
      <b/>
      <sz val="13"/>
      <color rgb="FFFFFFFF"/>
      <name val="Arial"/>
      <family val="2"/>
    </font>
    <font>
      <b/>
      <sz val="11"/>
      <color rgb="FF4A2E1F"/>
      <name val="Arial"/>
      <family val="2"/>
    </font>
    <font>
      <b/>
      <sz val="13"/>
      <color rgb="FF4A2E1F"/>
      <name val="Arial"/>
      <family val="2"/>
    </font>
    <font>
      <i/>
      <sz val="9"/>
      <color rgb="FF6A3F2A"/>
      <name val="Arial"/>
      <family val="2"/>
    </font>
    <font>
      <b/>
      <sz val="16"/>
      <color rgb="FFFFFFFF"/>
      <name val="Arial"/>
      <family val="2"/>
    </font>
    <font>
      <i/>
      <sz val="11"/>
      <color rgb="FF6A3F2A"/>
      <name val="Arial"/>
      <family val="2"/>
    </font>
    <font>
      <i/>
      <sz val="10"/>
      <color rgb="FF4A2E1F"/>
      <name val="Arial"/>
      <family val="2"/>
    </font>
    <font>
      <b/>
      <sz val="15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4A2E1F"/>
      <name val="Arial"/>
      <family val="2"/>
    </font>
    <font>
      <sz val="9"/>
      <color rgb="FF4A2E1F"/>
      <name val="Arial"/>
      <family val="2"/>
    </font>
    <font>
      <b/>
      <sz val="10"/>
      <color rgb="FF6A3F2A"/>
      <name val="Arial"/>
      <family val="2"/>
    </font>
    <font>
      <sz val="10"/>
      <color rgb="FF000000"/>
      <name val="Arial"/>
      <family val="2"/>
    </font>
    <font>
      <b/>
      <sz val="9"/>
      <color rgb="FF4A2E1F"/>
      <name val="Arial"/>
      <family val="2"/>
    </font>
    <font>
      <b/>
      <sz val="11"/>
      <color rgb="FF6A3F2A"/>
      <name val="Arial"/>
      <family val="2"/>
    </font>
    <font>
      <sz val="11"/>
      <color rgb="FF6A3F2A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4A2E1F"/>
        <bgColor rgb="FF333300"/>
      </patternFill>
    </fill>
    <fill>
      <patternFill patternType="solid">
        <fgColor rgb="FFF4EDE5"/>
        <bgColor rgb="FFFFFFFF"/>
      </patternFill>
    </fill>
    <fill>
      <patternFill patternType="solid">
        <fgColor rgb="FF6A3F2A"/>
        <bgColor rgb="FF4A2E1F"/>
      </patternFill>
    </fill>
    <fill>
      <patternFill patternType="solid">
        <fgColor rgb="FFFFFFFF"/>
        <bgColor rgb="FFF4EDE5"/>
      </patternFill>
    </fill>
    <fill>
      <patternFill patternType="solid">
        <fgColor rgb="FFF7D7CF"/>
        <bgColor rgb="FFF4EDE5"/>
      </patternFill>
    </fill>
    <fill>
      <patternFill patternType="solid">
        <fgColor rgb="FFDCBEB0"/>
        <bgColor rgb="FFD9AFA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CBEB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5" fillId="2" borderId="0" xfId="0" applyFont="1" applyFill="1" applyAlignment="1">
      <alignment horizontal="left" vertical="center" indent="2"/>
    </xf>
    <xf numFmtId="0" fontId="14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indent="2"/>
    </xf>
    <xf numFmtId="0" fontId="13" fillId="3" borderId="0" xfId="0" applyFont="1" applyFill="1" applyAlignment="1">
      <alignment horizontal="left" vertical="center" indent="2"/>
    </xf>
    <xf numFmtId="0" fontId="12" fillId="2" borderId="0" xfId="0" applyFont="1" applyFill="1" applyAlignment="1">
      <alignment horizontal="left" vertical="center" indent="2"/>
    </xf>
    <xf numFmtId="0" fontId="6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 indent="2"/>
    </xf>
    <xf numFmtId="0" fontId="3" fillId="4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1" fillId="2" borderId="0" xfId="0" applyFont="1" applyFill="1" applyAlignment="1">
      <alignment horizontal="left" vertical="center" indent="2"/>
    </xf>
    <xf numFmtId="0" fontId="0" fillId="3" borderId="0" xfId="0" applyFill="1"/>
    <xf numFmtId="0" fontId="4" fillId="3" borderId="0" xfId="0" applyFont="1" applyFill="1" applyAlignment="1">
      <alignment horizontal="left" vertical="center" indent="1"/>
    </xf>
    <xf numFmtId="164" fontId="5" fillId="5" borderId="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164" fontId="7" fillId="3" borderId="0" xfId="0" applyNumberFormat="1" applyFont="1" applyFill="1" applyAlignment="1">
      <alignment horizontal="center" vertical="center"/>
    </xf>
    <xf numFmtId="0" fontId="9" fillId="6" borderId="0" xfId="0" applyFont="1" applyFill="1" applyAlignment="1">
      <alignment horizontal="left" vertical="center" indent="1"/>
    </xf>
    <xf numFmtId="164" fontId="10" fillId="6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164" fontId="9" fillId="6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 wrapText="1"/>
    </xf>
    <xf numFmtId="0" fontId="18" fillId="5" borderId="0" xfId="0" applyFont="1" applyFill="1" applyAlignment="1">
      <alignment horizontal="left" vertical="center" wrapText="1"/>
    </xf>
    <xf numFmtId="0" fontId="19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 wrapText="1"/>
    </xf>
    <xf numFmtId="0" fontId="21" fillId="7" borderId="0" xfId="0" applyFont="1" applyFill="1" applyAlignment="1">
      <alignment horizontal="center" vertical="center"/>
    </xf>
    <xf numFmtId="164" fontId="22" fillId="3" borderId="0" xfId="0" applyNumberFormat="1" applyFont="1" applyFill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165" fontId="23" fillId="3" borderId="0" xfId="0" applyNumberFormat="1" applyFont="1" applyFill="1" applyAlignment="1">
      <alignment horizontal="center" vertical="center"/>
    </xf>
    <xf numFmtId="164" fontId="22" fillId="5" borderId="0" xfId="0" applyNumberFormat="1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5" fontId="23" fillId="5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CBEB0"/>
      <rgbColor rgb="FF808080"/>
      <rgbColor rgb="FF9999FF"/>
      <rgbColor rgb="FF993366"/>
      <rgbColor rgb="FFF4EDE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D9AFA0"/>
      <rgbColor rgb="FFCC99FF"/>
      <rgbColor rgb="FFF7D7CF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6A3F2A"/>
      <rgbColor rgb="FF993366"/>
      <rgbColor rgb="FF333399"/>
      <rgbColor rgb="FF4A2E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"/>
  <sheetViews>
    <sheetView zoomScaleNormal="100" workbookViewId="0">
      <selection sqref="A1:C1"/>
    </sheetView>
  </sheetViews>
  <sheetFormatPr baseColWidth="10" defaultColWidth="8.6640625" defaultRowHeight="15" x14ac:dyDescent="0.2"/>
  <cols>
    <col min="1" max="1" width="32" customWidth="1"/>
    <col min="2" max="2" width="18" customWidth="1"/>
    <col min="3" max="3" width="30" customWidth="1"/>
  </cols>
  <sheetData>
    <row r="1" spans="1:3" ht="43.5" customHeight="1" x14ac:dyDescent="0.2">
      <c r="A1" s="10" t="s">
        <v>0</v>
      </c>
      <c r="B1" s="10"/>
      <c r="C1" s="10"/>
    </row>
    <row r="2" spans="1:3" ht="24" customHeight="1" x14ac:dyDescent="0.2">
      <c r="A2" s="9" t="s">
        <v>1</v>
      </c>
      <c r="B2" s="9"/>
      <c r="C2" s="9"/>
    </row>
    <row r="3" spans="1:3" ht="7.5" customHeight="1" x14ac:dyDescent="0.2">
      <c r="A3" s="11"/>
      <c r="B3" s="11"/>
      <c r="C3" s="11"/>
    </row>
    <row r="4" spans="1:3" ht="27.75" customHeight="1" x14ac:dyDescent="0.2">
      <c r="A4" s="8" t="s">
        <v>2</v>
      </c>
      <c r="B4" s="8"/>
      <c r="C4" s="8"/>
    </row>
    <row r="5" spans="1:3" ht="27.75" customHeight="1" x14ac:dyDescent="0.2">
      <c r="A5" s="12" t="s">
        <v>3</v>
      </c>
      <c r="B5" s="13">
        <v>1800</v>
      </c>
      <c r="C5" s="14" t="s">
        <v>4</v>
      </c>
    </row>
    <row r="6" spans="1:3" ht="27.75" customHeight="1" x14ac:dyDescent="0.2">
      <c r="A6" s="12" t="s">
        <v>5</v>
      </c>
      <c r="B6" s="13">
        <v>75</v>
      </c>
    </row>
    <row r="7" spans="1:3" ht="27.75" customHeight="1" x14ac:dyDescent="0.2">
      <c r="A7" s="12" t="s">
        <v>6</v>
      </c>
      <c r="B7" s="13">
        <v>0</v>
      </c>
    </row>
    <row r="8" spans="1:3" ht="27.75" customHeight="1" x14ac:dyDescent="0.2">
      <c r="A8" s="12" t="s">
        <v>7</v>
      </c>
      <c r="B8" s="15">
        <f>SUM(B5:B7)</f>
        <v>1875</v>
      </c>
    </row>
    <row r="9" spans="1:3" ht="7.5" customHeight="1" x14ac:dyDescent="0.2">
      <c r="A9" s="11"/>
      <c r="B9" s="11"/>
      <c r="C9" s="11"/>
    </row>
    <row r="10" spans="1:3" ht="27.75" customHeight="1" x14ac:dyDescent="0.2">
      <c r="A10" s="8" t="s">
        <v>8</v>
      </c>
      <c r="B10" s="8"/>
      <c r="C10" s="8"/>
    </row>
    <row r="11" spans="1:3" ht="27.75" customHeight="1" x14ac:dyDescent="0.2">
      <c r="A11" s="12" t="s">
        <v>9</v>
      </c>
      <c r="B11" s="13">
        <v>450</v>
      </c>
    </row>
    <row r="12" spans="1:3" ht="27.75" customHeight="1" x14ac:dyDescent="0.2">
      <c r="A12" s="12" t="s">
        <v>10</v>
      </c>
      <c r="B12" s="13">
        <v>150</v>
      </c>
    </row>
    <row r="13" spans="1:3" ht="27.75" customHeight="1" x14ac:dyDescent="0.2">
      <c r="A13" s="12" t="s">
        <v>11</v>
      </c>
      <c r="B13" s="13">
        <v>120</v>
      </c>
    </row>
    <row r="14" spans="1:3" ht="27.75" customHeight="1" x14ac:dyDescent="0.2">
      <c r="A14" s="12" t="s">
        <v>12</v>
      </c>
      <c r="B14" s="13">
        <v>50</v>
      </c>
    </row>
    <row r="15" spans="1:3" ht="27.75" customHeight="1" x14ac:dyDescent="0.2">
      <c r="A15" s="12" t="s">
        <v>13</v>
      </c>
      <c r="B15" s="15">
        <f>SUM(B11:B14)</f>
        <v>770</v>
      </c>
    </row>
    <row r="16" spans="1:3" ht="7.5" customHeight="1" x14ac:dyDescent="0.2">
      <c r="A16" s="11"/>
      <c r="B16" s="11"/>
      <c r="C16" s="11"/>
    </row>
    <row r="17" spans="1:3" ht="27.75" customHeight="1" x14ac:dyDescent="0.2">
      <c r="A17" s="8" t="s">
        <v>14</v>
      </c>
      <c r="B17" s="8"/>
      <c r="C17" s="8"/>
    </row>
    <row r="18" spans="1:3" ht="27.75" customHeight="1" x14ac:dyDescent="0.2">
      <c r="A18" s="12" t="s">
        <v>15</v>
      </c>
      <c r="B18" s="13">
        <v>600</v>
      </c>
    </row>
    <row r="19" spans="1:3" ht="27.75" customHeight="1" x14ac:dyDescent="0.2">
      <c r="A19" s="12" t="s">
        <v>16</v>
      </c>
      <c r="B19" s="13">
        <v>300</v>
      </c>
      <c r="C19" s="14" t="s">
        <v>17</v>
      </c>
    </row>
    <row r="20" spans="1:3" ht="27.75" customHeight="1" x14ac:dyDescent="0.2">
      <c r="A20" s="12" t="s">
        <v>18</v>
      </c>
      <c r="B20" s="15">
        <f>SUM(B18:B19)</f>
        <v>900</v>
      </c>
    </row>
    <row r="21" spans="1:3" ht="7.5" customHeight="1" x14ac:dyDescent="0.2">
      <c r="A21" s="11"/>
      <c r="B21" s="11"/>
      <c r="C21" s="11"/>
    </row>
    <row r="22" spans="1:3" ht="27.75" customHeight="1" x14ac:dyDescent="0.2">
      <c r="A22" s="8" t="s">
        <v>19</v>
      </c>
      <c r="B22" s="8"/>
      <c r="C22" s="8"/>
    </row>
    <row r="23" spans="1:3" ht="27.75" customHeight="1" x14ac:dyDescent="0.2">
      <c r="A23" s="12" t="s">
        <v>20</v>
      </c>
      <c r="B23" s="13">
        <v>175</v>
      </c>
    </row>
    <row r="24" spans="1:3" ht="27.75" customHeight="1" x14ac:dyDescent="0.2">
      <c r="A24" s="12" t="s">
        <v>21</v>
      </c>
      <c r="B24" s="13">
        <v>70</v>
      </c>
    </row>
    <row r="25" spans="1:3" ht="27.75" customHeight="1" x14ac:dyDescent="0.2">
      <c r="A25" s="12" t="s">
        <v>22</v>
      </c>
      <c r="B25" s="13">
        <v>80</v>
      </c>
    </row>
    <row r="26" spans="1:3" ht="27.75" customHeight="1" x14ac:dyDescent="0.2">
      <c r="A26" s="12" t="s">
        <v>23</v>
      </c>
      <c r="B26" s="15">
        <f>SUM(B23:B25)</f>
        <v>325</v>
      </c>
    </row>
    <row r="27" spans="1:3" ht="7.5" customHeight="1" x14ac:dyDescent="0.2">
      <c r="A27" s="11"/>
      <c r="B27" s="11"/>
      <c r="C27" s="11"/>
    </row>
    <row r="28" spans="1:3" ht="27.75" customHeight="1" x14ac:dyDescent="0.2">
      <c r="A28" s="8" t="s">
        <v>24</v>
      </c>
      <c r="B28" s="8"/>
      <c r="C28" s="8"/>
    </row>
    <row r="29" spans="1:3" ht="27.75" customHeight="1" x14ac:dyDescent="0.2">
      <c r="A29" s="12" t="s">
        <v>25</v>
      </c>
      <c r="B29" s="13">
        <v>250</v>
      </c>
      <c r="C29" s="14" t="s">
        <v>26</v>
      </c>
    </row>
    <row r="30" spans="1:3" ht="27.75" customHeight="1" x14ac:dyDescent="0.2">
      <c r="A30" s="12" t="s">
        <v>27</v>
      </c>
      <c r="B30" s="13">
        <v>75</v>
      </c>
    </row>
    <row r="31" spans="1:3" ht="27.75" customHeight="1" x14ac:dyDescent="0.2">
      <c r="A31" s="12" t="s">
        <v>28</v>
      </c>
      <c r="B31" s="15">
        <f>SUM(B29:B30)</f>
        <v>325</v>
      </c>
    </row>
    <row r="32" spans="1:3" ht="7.5" customHeight="1" x14ac:dyDescent="0.2">
      <c r="A32" s="11"/>
      <c r="B32" s="11"/>
      <c r="C32" s="11"/>
    </row>
    <row r="33" spans="1:3" ht="27.75" customHeight="1" x14ac:dyDescent="0.2">
      <c r="A33" s="8" t="s">
        <v>29</v>
      </c>
      <c r="B33" s="8"/>
      <c r="C33" s="8"/>
    </row>
    <row r="34" spans="1:3" ht="27.75" customHeight="1" x14ac:dyDescent="0.2">
      <c r="A34" s="12" t="s">
        <v>30</v>
      </c>
      <c r="B34" s="13">
        <v>50</v>
      </c>
      <c r="C34" s="14" t="s">
        <v>31</v>
      </c>
    </row>
    <row r="35" spans="1:3" ht="27.75" customHeight="1" x14ac:dyDescent="0.2">
      <c r="A35" s="12" t="s">
        <v>32</v>
      </c>
      <c r="B35" s="13">
        <v>40</v>
      </c>
    </row>
    <row r="36" spans="1:3" ht="27.75" customHeight="1" x14ac:dyDescent="0.2">
      <c r="A36" s="12" t="s">
        <v>33</v>
      </c>
      <c r="B36" s="13">
        <v>30</v>
      </c>
    </row>
    <row r="37" spans="1:3" ht="27.75" customHeight="1" x14ac:dyDescent="0.2">
      <c r="A37" s="12" t="s">
        <v>34</v>
      </c>
      <c r="B37" s="13">
        <v>150</v>
      </c>
    </row>
    <row r="38" spans="1:3" ht="27.75" customHeight="1" x14ac:dyDescent="0.2">
      <c r="A38" s="12" t="s">
        <v>35</v>
      </c>
      <c r="B38" s="13">
        <v>100</v>
      </c>
    </row>
    <row r="39" spans="1:3" ht="27.75" customHeight="1" x14ac:dyDescent="0.2">
      <c r="A39" s="12" t="s">
        <v>36</v>
      </c>
      <c r="B39" s="15">
        <f>SUM(B34:B38)</f>
        <v>370</v>
      </c>
    </row>
    <row r="40" spans="1:3" ht="7.5" customHeight="1" x14ac:dyDescent="0.2">
      <c r="A40" s="11"/>
      <c r="B40" s="11"/>
      <c r="C40" s="11"/>
    </row>
    <row r="41" spans="1:3" ht="27.75" customHeight="1" x14ac:dyDescent="0.2">
      <c r="A41" s="8" t="s">
        <v>37</v>
      </c>
      <c r="B41" s="8"/>
      <c r="C41" s="8"/>
    </row>
    <row r="42" spans="1:3" ht="27.75" customHeight="1" x14ac:dyDescent="0.2">
      <c r="A42" s="12" t="s">
        <v>38</v>
      </c>
      <c r="B42" s="13">
        <v>0</v>
      </c>
    </row>
    <row r="43" spans="1:3" ht="27.75" customHeight="1" x14ac:dyDescent="0.2">
      <c r="A43" s="12" t="s">
        <v>39</v>
      </c>
      <c r="B43" s="13">
        <v>0</v>
      </c>
    </row>
    <row r="44" spans="1:3" ht="27.75" customHeight="1" x14ac:dyDescent="0.2">
      <c r="A44" s="12" t="s">
        <v>40</v>
      </c>
      <c r="B44" s="13">
        <v>0</v>
      </c>
    </row>
    <row r="45" spans="1:3" ht="27.75" customHeight="1" x14ac:dyDescent="0.2">
      <c r="A45" s="12" t="s">
        <v>41</v>
      </c>
      <c r="B45" s="15">
        <f>SUM(B42:B44)</f>
        <v>0</v>
      </c>
    </row>
    <row r="46" spans="1:3" ht="7.5" customHeight="1" x14ac:dyDescent="0.2">
      <c r="A46" s="11"/>
      <c r="B46" s="11"/>
      <c r="C46" s="11"/>
    </row>
    <row r="47" spans="1:3" ht="27.75" customHeight="1" x14ac:dyDescent="0.2">
      <c r="A47" s="8" t="s">
        <v>42</v>
      </c>
      <c r="B47" s="8"/>
      <c r="C47" s="8"/>
    </row>
    <row r="48" spans="1:3" ht="27.75" customHeight="1" x14ac:dyDescent="0.2">
      <c r="A48" s="12" t="s">
        <v>43</v>
      </c>
      <c r="B48" s="13">
        <v>200</v>
      </c>
    </row>
    <row r="49" spans="1:3" ht="27.75" customHeight="1" x14ac:dyDescent="0.2">
      <c r="A49" s="12" t="s">
        <v>44</v>
      </c>
      <c r="B49" s="13">
        <v>0</v>
      </c>
    </row>
    <row r="50" spans="1:3" ht="27.75" customHeight="1" x14ac:dyDescent="0.2">
      <c r="A50" s="12" t="s">
        <v>45</v>
      </c>
      <c r="B50" s="13">
        <v>0</v>
      </c>
    </row>
    <row r="51" spans="1:3" ht="27.75" customHeight="1" x14ac:dyDescent="0.2">
      <c r="A51" s="12" t="s">
        <v>46</v>
      </c>
      <c r="B51" s="15">
        <f>SUM(B48:B50)</f>
        <v>200</v>
      </c>
    </row>
    <row r="52" spans="1:3" ht="12" customHeight="1" x14ac:dyDescent="0.2">
      <c r="A52" s="11"/>
      <c r="B52" s="11"/>
      <c r="C52" s="11"/>
    </row>
    <row r="53" spans="1:3" ht="42" customHeight="1" x14ac:dyDescent="0.2">
      <c r="A53" s="7" t="s">
        <v>47</v>
      </c>
      <c r="B53" s="7"/>
      <c r="C53" s="7"/>
    </row>
    <row r="54" spans="1:3" ht="37.5" customHeight="1" x14ac:dyDescent="0.2">
      <c r="A54" s="16" t="s">
        <v>48</v>
      </c>
      <c r="B54" s="17">
        <f>B8+B15+B20+B26+B31+B39+B45+B51</f>
        <v>4765</v>
      </c>
      <c r="C54" s="18" t="s">
        <v>49</v>
      </c>
    </row>
    <row r="55" spans="1:3" ht="9.75" customHeight="1" x14ac:dyDescent="0.2">
      <c r="A55" s="11"/>
      <c r="B55" s="11"/>
      <c r="C55" s="11"/>
    </row>
    <row r="56" spans="1:3" ht="21.75" customHeight="1" x14ac:dyDescent="0.2">
      <c r="A56" s="6" t="s">
        <v>50</v>
      </c>
      <c r="B56" s="6"/>
      <c r="C56" s="6"/>
    </row>
  </sheetData>
  <mergeCells count="12">
    <mergeCell ref="A53:C53"/>
    <mergeCell ref="A56:C56"/>
    <mergeCell ref="A22:C22"/>
    <mergeCell ref="A28:C28"/>
    <mergeCell ref="A33:C33"/>
    <mergeCell ref="A41:C41"/>
    <mergeCell ref="A47:C47"/>
    <mergeCell ref="A1:C1"/>
    <mergeCell ref="A2:C2"/>
    <mergeCell ref="A4:C4"/>
    <mergeCell ref="A10:C10"/>
    <mergeCell ref="A17:C1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zoomScaleNormal="100" workbookViewId="0">
      <selection sqref="A1:C1"/>
    </sheetView>
  </sheetViews>
  <sheetFormatPr baseColWidth="10" defaultColWidth="8.6640625" defaultRowHeight="15" x14ac:dyDescent="0.2"/>
  <cols>
    <col min="1" max="1" width="36" customWidth="1"/>
    <col min="2" max="2" width="18" customWidth="1"/>
    <col min="3" max="3" width="30" customWidth="1"/>
  </cols>
  <sheetData>
    <row r="1" spans="1:5" ht="43.5" customHeight="1" x14ac:dyDescent="0.2">
      <c r="A1" s="5" t="s">
        <v>51</v>
      </c>
      <c r="B1" s="5"/>
      <c r="C1" s="5"/>
    </row>
    <row r="2" spans="1:5" ht="25.5" customHeight="1" x14ac:dyDescent="0.2">
      <c r="A2" s="4" t="s">
        <v>52</v>
      </c>
      <c r="B2" s="4"/>
      <c r="C2" s="4"/>
    </row>
    <row r="3" spans="1:5" ht="21.75" customHeight="1" x14ac:dyDescent="0.2">
      <c r="A3" s="3" t="s">
        <v>53</v>
      </c>
      <c r="B3" s="3"/>
      <c r="C3" s="3"/>
    </row>
    <row r="4" spans="1:5" ht="7.5" customHeight="1" x14ac:dyDescent="0.2">
      <c r="A4" s="11"/>
      <c r="B4" s="11"/>
      <c r="C4" s="11"/>
      <c r="D4" s="11"/>
      <c r="E4" s="11"/>
    </row>
    <row r="5" spans="1:5" ht="27.75" customHeight="1" x14ac:dyDescent="0.2">
      <c r="A5" s="8" t="s">
        <v>54</v>
      </c>
      <c r="B5" s="8"/>
      <c r="C5" s="8"/>
    </row>
    <row r="6" spans="1:5" ht="30" customHeight="1" x14ac:dyDescent="0.2">
      <c r="A6" s="12" t="s">
        <v>55</v>
      </c>
      <c r="B6" s="15">
        <f>'1. My Expenses'!B54</f>
        <v>4765</v>
      </c>
      <c r="C6" s="14" t="s">
        <v>56</v>
      </c>
    </row>
    <row r="7" spans="1:5" ht="27.75" customHeight="1" x14ac:dyDescent="0.2">
      <c r="A7" s="12" t="s">
        <v>57</v>
      </c>
      <c r="B7" s="19">
        <v>12</v>
      </c>
      <c r="C7" s="14" t="s">
        <v>58</v>
      </c>
    </row>
    <row r="8" spans="1:5" ht="7.5" customHeight="1" x14ac:dyDescent="0.2">
      <c r="A8" s="11"/>
      <c r="B8" s="11"/>
      <c r="C8" s="11"/>
      <c r="D8" s="11"/>
      <c r="E8" s="11"/>
    </row>
    <row r="9" spans="1:5" ht="36" customHeight="1" x14ac:dyDescent="0.2">
      <c r="A9" s="16" t="s">
        <v>59</v>
      </c>
      <c r="B9" s="20">
        <f>B6*B7</f>
        <v>57180</v>
      </c>
      <c r="C9" s="18" t="s">
        <v>60</v>
      </c>
    </row>
    <row r="10" spans="1:5" ht="13.5" customHeight="1" x14ac:dyDescent="0.2">
      <c r="A10" s="11"/>
      <c r="B10" s="11"/>
      <c r="C10" s="11"/>
      <c r="D10" s="11"/>
      <c r="E10" s="11"/>
    </row>
    <row r="11" spans="1:5" ht="27.75" customHeight="1" x14ac:dyDescent="0.2">
      <c r="A11" s="8" t="s">
        <v>61</v>
      </c>
      <c r="B11" s="8"/>
      <c r="C11" s="8"/>
    </row>
    <row r="12" spans="1:5" ht="27.75" customHeight="1" x14ac:dyDescent="0.2">
      <c r="A12" s="12" t="s">
        <v>62</v>
      </c>
      <c r="B12" s="13">
        <v>10000</v>
      </c>
      <c r="C12" s="14" t="s">
        <v>63</v>
      </c>
    </row>
    <row r="13" spans="1:5" ht="27.75" customHeight="1" x14ac:dyDescent="0.2">
      <c r="A13" s="12" t="s">
        <v>64</v>
      </c>
      <c r="B13" s="13">
        <v>500</v>
      </c>
      <c r="C13" s="14" t="s">
        <v>65</v>
      </c>
    </row>
    <row r="14" spans="1:5" ht="7.5" customHeight="1" x14ac:dyDescent="0.2">
      <c r="A14" s="11"/>
      <c r="B14" s="11"/>
      <c r="C14" s="11"/>
      <c r="D14" s="11"/>
      <c r="E14" s="11"/>
    </row>
    <row r="15" spans="1:5" ht="27.75" customHeight="1" x14ac:dyDescent="0.2">
      <c r="A15" s="12" t="s">
        <v>66</v>
      </c>
      <c r="B15" s="15">
        <f>MAX(0,B9-B12)</f>
        <v>47180</v>
      </c>
      <c r="C15" s="14" t="s">
        <v>67</v>
      </c>
    </row>
    <row r="16" spans="1:5" ht="27.75" customHeight="1" x14ac:dyDescent="0.2">
      <c r="A16" s="12" t="s">
        <v>68</v>
      </c>
      <c r="B16" s="21">
        <f>IF(B13&gt;0,ROUNDUP(B15/B13,0),"Increase savings")</f>
        <v>95</v>
      </c>
      <c r="C16" s="14" t="s">
        <v>69</v>
      </c>
    </row>
    <row r="17" spans="1:5" ht="36" customHeight="1" x14ac:dyDescent="0.2">
      <c r="A17" s="16" t="s">
        <v>70</v>
      </c>
      <c r="B17" s="22" t="str">
        <f ca="1">IF(ISNUMBER(B16),TEXT(DATE(YEAR(TODAY()),MONTH(TODAY())+B16,1),"MMM YYYY"),"See gap")</f>
        <v>May 2034</v>
      </c>
      <c r="C17" s="18" t="s">
        <v>71</v>
      </c>
    </row>
    <row r="18" spans="1:5" ht="13.5" customHeight="1" x14ac:dyDescent="0.2">
      <c r="A18" s="11"/>
      <c r="B18" s="11"/>
      <c r="C18" s="11"/>
      <c r="D18" s="11"/>
      <c r="E18" s="11"/>
    </row>
    <row r="19" spans="1:5" ht="27.75" customHeight="1" x14ac:dyDescent="0.2">
      <c r="A19" s="8" t="s">
        <v>72</v>
      </c>
      <c r="B19" s="8"/>
      <c r="C19" s="8"/>
    </row>
    <row r="20" spans="1:5" ht="21.75" customHeight="1" x14ac:dyDescent="0.2">
      <c r="A20" s="2" t="s">
        <v>73</v>
      </c>
      <c r="B20" s="2"/>
      <c r="C20" s="2"/>
    </row>
    <row r="21" spans="1:5" ht="27.75" customHeight="1" x14ac:dyDescent="0.2">
      <c r="A21" s="12" t="s">
        <v>74</v>
      </c>
      <c r="B21" s="13">
        <v>1000</v>
      </c>
      <c r="C21" s="14" t="s">
        <v>75</v>
      </c>
    </row>
    <row r="22" spans="1:5" ht="7.5" customHeight="1" x14ac:dyDescent="0.2">
      <c r="A22" s="11"/>
      <c r="B22" s="11"/>
      <c r="C22" s="11"/>
      <c r="D22" s="11"/>
      <c r="E22" s="11"/>
    </row>
    <row r="23" spans="1:5" ht="27.75" customHeight="1" x14ac:dyDescent="0.2">
      <c r="A23" s="12" t="s">
        <v>76</v>
      </c>
      <c r="B23" s="15">
        <f>B13+B21</f>
        <v>1500</v>
      </c>
      <c r="C23" s="14" t="s">
        <v>77</v>
      </c>
    </row>
    <row r="24" spans="1:5" ht="27.75" customHeight="1" x14ac:dyDescent="0.2">
      <c r="A24" s="12" t="s">
        <v>78</v>
      </c>
      <c r="B24" s="21">
        <f>IF(B23&gt;0,ROUNDUP(B15/B23,0),"Increase savings")</f>
        <v>32</v>
      </c>
      <c r="C24" s="14" t="s">
        <v>79</v>
      </c>
    </row>
    <row r="25" spans="1:5" ht="27.75" customHeight="1" x14ac:dyDescent="0.2">
      <c r="A25" s="12" t="s">
        <v>80</v>
      </c>
      <c r="B25" s="21">
        <f>IF(ISNUMBER(B16),IF(ISNUMBER(B24),MAX(0,B16-B24),0),0)</f>
        <v>63</v>
      </c>
      <c r="C25" s="14" t="s">
        <v>81</v>
      </c>
    </row>
    <row r="26" spans="1:5" ht="36" customHeight="1" x14ac:dyDescent="0.2">
      <c r="A26" s="16" t="s">
        <v>82</v>
      </c>
      <c r="B26" s="22" t="str">
        <f ca="1">IF(ISNUMBER(B24),TEXT(DATE(YEAR(TODAY()),MONTH(TODAY())+B24,1),"MMM YYYY"),"See gap")</f>
        <v>Feb 2029</v>
      </c>
      <c r="C26" s="18" t="s">
        <v>83</v>
      </c>
    </row>
    <row r="27" spans="1:5" ht="13.5" customHeight="1" x14ac:dyDescent="0.2">
      <c r="A27" s="11"/>
      <c r="B27" s="11"/>
      <c r="C27" s="11"/>
      <c r="D27" s="11"/>
      <c r="E27" s="11"/>
    </row>
    <row r="28" spans="1:5" ht="21.75" customHeight="1" x14ac:dyDescent="0.2">
      <c r="A28" s="6" t="s">
        <v>84</v>
      </c>
      <c r="B28" s="6"/>
      <c r="C28" s="6"/>
    </row>
  </sheetData>
  <mergeCells count="8">
    <mergeCell ref="A19:C19"/>
    <mergeCell ref="A20:C20"/>
    <mergeCell ref="A28:C28"/>
    <mergeCell ref="A1:C1"/>
    <mergeCell ref="A2:C2"/>
    <mergeCell ref="A3:C3"/>
    <mergeCell ref="A5:C5"/>
    <mergeCell ref="A11:C1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tabSelected="1" zoomScaleNormal="100" workbookViewId="0">
      <selection sqref="A1:E1"/>
    </sheetView>
  </sheetViews>
  <sheetFormatPr baseColWidth="10" defaultColWidth="8.6640625" defaultRowHeight="15" x14ac:dyDescent="0.2"/>
  <cols>
    <col min="1" max="1" width="26" customWidth="1"/>
    <col min="2" max="2" width="22" customWidth="1"/>
    <col min="3" max="4" width="16" customWidth="1"/>
    <col min="5" max="5" width="28" customWidth="1"/>
  </cols>
  <sheetData>
    <row r="1" spans="1:5" ht="43.5" customHeight="1" x14ac:dyDescent="0.2">
      <c r="A1" s="1" t="s">
        <v>85</v>
      </c>
      <c r="B1" s="1"/>
      <c r="C1" s="1"/>
      <c r="D1" s="1"/>
      <c r="E1" s="1"/>
    </row>
    <row r="2" spans="1:5" ht="25.5" customHeight="1" x14ac:dyDescent="0.2">
      <c r="A2" s="9" t="s">
        <v>86</v>
      </c>
      <c r="B2" s="9"/>
      <c r="C2" s="9"/>
      <c r="D2" s="9"/>
      <c r="E2" s="9"/>
    </row>
    <row r="3" spans="1:5" ht="7.5" customHeight="1" x14ac:dyDescent="0.2">
      <c r="A3" s="11"/>
      <c r="B3" s="11"/>
      <c r="C3" s="11"/>
      <c r="D3" s="11"/>
      <c r="E3" s="11"/>
    </row>
    <row r="4" spans="1:5" ht="27.75" customHeight="1" x14ac:dyDescent="0.2">
      <c r="A4" s="23" t="s">
        <v>87</v>
      </c>
      <c r="B4" s="23" t="s">
        <v>88</v>
      </c>
      <c r="C4" s="23" t="s">
        <v>89</v>
      </c>
      <c r="D4" s="23" t="s">
        <v>90</v>
      </c>
      <c r="E4" s="23" t="s">
        <v>91</v>
      </c>
    </row>
    <row r="5" spans="1:5" ht="49.5" customHeight="1" x14ac:dyDescent="0.2">
      <c r="A5" s="24" t="s">
        <v>92</v>
      </c>
      <c r="B5" s="25" t="s">
        <v>93</v>
      </c>
      <c r="C5" s="26" t="s">
        <v>94</v>
      </c>
      <c r="D5" s="27" t="s">
        <v>95</v>
      </c>
      <c r="E5" s="28" t="str">
        <f ca="1">IF(ISNUMBER('2. Freedom Calculator'!B16),IF(('2. Freedom Calculator'!B13+300)&gt;0,TEXT(DATE(YEAR(TODAY()),MONTH(TODAY())+ROUNDUP(MAX(0,'2. Freedom Calculator'!B15)/('2. Freedom Calculator'!B13+300),0),1),"MMM YYYY"),"—"),"Fill calculator")</f>
        <v>May 2031</v>
      </c>
    </row>
    <row r="6" spans="1:5" ht="49.5" customHeight="1" x14ac:dyDescent="0.2">
      <c r="A6" s="29" t="s">
        <v>96</v>
      </c>
      <c r="B6" s="30" t="s">
        <v>97</v>
      </c>
      <c r="C6" s="31" t="s">
        <v>98</v>
      </c>
      <c r="D6" s="32" t="s">
        <v>99</v>
      </c>
      <c r="E6" s="28" t="str">
        <f ca="1">IF(ISNUMBER('2. Freedom Calculator'!B16),IF(('2. Freedom Calculator'!B13+800)&gt;0,TEXT(DATE(YEAR(TODAY()),MONTH(TODAY())+ROUNDUP(MAX(0,'2. Freedom Calculator'!B15)/('2. Freedom Calculator'!B13+800),0),1),"MMM YYYY"),"—"),"Fill calculator")</f>
        <v>Jul 2029</v>
      </c>
    </row>
    <row r="7" spans="1:5" ht="49.5" customHeight="1" x14ac:dyDescent="0.2">
      <c r="A7" s="24" t="s">
        <v>100</v>
      </c>
      <c r="B7" s="25" t="s">
        <v>101</v>
      </c>
      <c r="C7" s="26" t="s">
        <v>102</v>
      </c>
      <c r="D7" s="27" t="s">
        <v>103</v>
      </c>
      <c r="E7" s="28" t="str">
        <f ca="1">IF(ISNUMBER('2. Freedom Calculator'!B16),IF(('2. Freedom Calculator'!B13+1000)&gt;0,TEXT(DATE(YEAR(TODAY()),MONTH(TODAY())+ROUNDUP(MAX(0,'2. Freedom Calculator'!B15)/('2. Freedom Calculator'!B13+1000),0),1),"MMM YYYY"),"—"),"Fill calculator")</f>
        <v>Feb 2029</v>
      </c>
    </row>
    <row r="8" spans="1:5" ht="49.5" customHeight="1" x14ac:dyDescent="0.2">
      <c r="A8" s="29" t="s">
        <v>104</v>
      </c>
      <c r="B8" s="30" t="s">
        <v>105</v>
      </c>
      <c r="C8" s="31" t="s">
        <v>106</v>
      </c>
      <c r="D8" s="32" t="s">
        <v>107</v>
      </c>
      <c r="E8" s="28" t="str">
        <f ca="1">IF(ISNUMBER('2. Freedom Calculator'!B16),IF(('2. Freedom Calculator'!B13+500)&gt;0,TEXT(DATE(YEAR(TODAY()),MONTH(TODAY())+ROUNDUP(MAX(0,'2. Freedom Calculator'!B15)/('2. Freedom Calculator'!B13+500),0),1),"MMM YYYY"),"—"),"Fill calculator")</f>
        <v>Jun 2030</v>
      </c>
    </row>
    <row r="9" spans="1:5" ht="49.5" customHeight="1" x14ac:dyDescent="0.2">
      <c r="A9" s="24" t="s">
        <v>108</v>
      </c>
      <c r="B9" s="25" t="s">
        <v>109</v>
      </c>
      <c r="C9" s="26" t="s">
        <v>110</v>
      </c>
      <c r="D9" s="27" t="s">
        <v>111</v>
      </c>
      <c r="E9" s="28" t="str">
        <f ca="1">IF(ISNUMBER('2. Freedom Calculator'!B16),IF(('2. Freedom Calculator'!B13+800)&gt;0,TEXT(DATE(YEAR(TODAY()),MONTH(TODAY())+ROUNDUP(MAX(0,'2. Freedom Calculator'!B15)/('2. Freedom Calculator'!B13+800),0),1),"MMM YYYY"),"—"),"Fill calculator")</f>
        <v>Jul 2029</v>
      </c>
    </row>
    <row r="10" spans="1:5" ht="49.5" customHeight="1" x14ac:dyDescent="0.2">
      <c r="A10" s="29" t="s">
        <v>112</v>
      </c>
      <c r="B10" s="30" t="s">
        <v>113</v>
      </c>
      <c r="C10" s="31" t="s">
        <v>114</v>
      </c>
      <c r="D10" s="32" t="s">
        <v>115</v>
      </c>
      <c r="E10" s="28" t="str">
        <f ca="1">IF(ISNUMBER('2. Freedom Calculator'!B16),IF(('2. Freedom Calculator'!B13+200)&gt;0,TEXT(DATE(YEAR(TODAY()),MONTH(TODAY())+ROUNDUP(MAX(0,'2. Freedom Calculator'!B15)/('2. Freedom Calculator'!B13+200),0),1),"MMM YYYY"),"—"),"Fill calculator")</f>
        <v>Feb 2032</v>
      </c>
    </row>
    <row r="11" spans="1:5" ht="13.5" customHeight="1" x14ac:dyDescent="0.2">
      <c r="A11" s="11"/>
      <c r="B11" s="11"/>
      <c r="C11" s="11"/>
      <c r="D11" s="11"/>
      <c r="E11" s="11"/>
    </row>
    <row r="12" spans="1:5" ht="27.75" customHeight="1" x14ac:dyDescent="0.2">
      <c r="A12" s="8" t="s">
        <v>116</v>
      </c>
      <c r="B12" s="8"/>
      <c r="C12" s="8"/>
      <c r="D12" s="8"/>
      <c r="E12" s="8"/>
    </row>
    <row r="13" spans="1:5" ht="25.5" customHeight="1" x14ac:dyDescent="0.2">
      <c r="A13" s="33" t="s">
        <v>117</v>
      </c>
      <c r="B13" s="33" t="s">
        <v>118</v>
      </c>
      <c r="C13" s="33" t="s">
        <v>119</v>
      </c>
      <c r="D13" s="33" t="s">
        <v>120</v>
      </c>
      <c r="E13" s="33" t="s">
        <v>121</v>
      </c>
    </row>
    <row r="14" spans="1:5" ht="27.75" customHeight="1" x14ac:dyDescent="0.2">
      <c r="A14" s="34">
        <v>500</v>
      </c>
      <c r="B14" s="15">
        <f>'2. Freedom Calculator'!B13+500</f>
        <v>1000</v>
      </c>
      <c r="C14" s="21">
        <f>IF(('2. Freedom Calculator'!B13+500)&gt;0,ROUNDUP(MAX(0,'2. Freedom Calculator'!B15)/('2. Freedom Calculator'!B13+500),0),"—")</f>
        <v>48</v>
      </c>
      <c r="D14" s="35" t="str">
        <f t="shared" ref="D14:D20" ca="1" si="0">IF(ISNUMBER(C14),TEXT(DATE(YEAR(TODAY()),MONTH(TODAY())+C14,1),"MMM YYYY"),"—")</f>
        <v>Jun 2030</v>
      </c>
      <c r="E14" s="36">
        <f>IF(ISNUMBER('2. Freedom Calculator'!B16),IF(ISNUMBER(C14),MAX(0,'2. Freedom Calculator'!B16-C14),0),"Fill calc")</f>
        <v>47</v>
      </c>
    </row>
    <row r="15" spans="1:5" ht="27.75" customHeight="1" x14ac:dyDescent="0.2">
      <c r="A15" s="37">
        <v>750</v>
      </c>
      <c r="B15" s="38">
        <f>'2. Freedom Calculator'!B13+750</f>
        <v>1250</v>
      </c>
      <c r="C15" s="39">
        <f>IF(('2. Freedom Calculator'!B13+750)&gt;0,ROUNDUP(MAX(0,'2. Freedom Calculator'!B15)/('2. Freedom Calculator'!B13+750),0),"—")</f>
        <v>38</v>
      </c>
      <c r="D15" s="35" t="str">
        <f t="shared" ca="1" si="0"/>
        <v>Aug 2029</v>
      </c>
      <c r="E15" s="40">
        <f>IF(ISNUMBER('2. Freedom Calculator'!B16),IF(ISNUMBER(C15),MAX(0,'2. Freedom Calculator'!B16-C15),0),"Fill calc")</f>
        <v>57</v>
      </c>
    </row>
    <row r="16" spans="1:5" ht="27.75" customHeight="1" x14ac:dyDescent="0.2">
      <c r="A16" s="34">
        <v>1000</v>
      </c>
      <c r="B16" s="15">
        <f>'2. Freedom Calculator'!B13+1000</f>
        <v>1500</v>
      </c>
      <c r="C16" s="21">
        <f>IF(('2. Freedom Calculator'!B13+1000)&gt;0,ROUNDUP(MAX(0,'2. Freedom Calculator'!B15)/('2. Freedom Calculator'!B13+1000),0),"—")</f>
        <v>32</v>
      </c>
      <c r="D16" s="35" t="str">
        <f t="shared" ca="1" si="0"/>
        <v>Feb 2029</v>
      </c>
      <c r="E16" s="36">
        <f>IF(ISNUMBER('2. Freedom Calculator'!B16),IF(ISNUMBER(C16),MAX(0,'2. Freedom Calculator'!B16-C16),0),"Fill calc")</f>
        <v>63</v>
      </c>
    </row>
    <row r="17" spans="1:5" ht="27.75" customHeight="1" x14ac:dyDescent="0.2">
      <c r="A17" s="37">
        <v>1500</v>
      </c>
      <c r="B17" s="38">
        <f>'2. Freedom Calculator'!B13+1500</f>
        <v>2000</v>
      </c>
      <c r="C17" s="39">
        <f>IF(('2. Freedom Calculator'!B13+1500)&gt;0,ROUNDUP(MAX(0,'2. Freedom Calculator'!B15)/('2. Freedom Calculator'!B13+1500),0),"—")</f>
        <v>24</v>
      </c>
      <c r="D17" s="35" t="str">
        <f t="shared" ca="1" si="0"/>
        <v>Jun 2028</v>
      </c>
      <c r="E17" s="40">
        <f>IF(ISNUMBER('2. Freedom Calculator'!B16),IF(ISNUMBER(C17),MAX(0,'2. Freedom Calculator'!B16-C17),0),"Fill calc")</f>
        <v>71</v>
      </c>
    </row>
    <row r="18" spans="1:5" ht="27.75" customHeight="1" x14ac:dyDescent="0.2">
      <c r="A18" s="34">
        <v>2000</v>
      </c>
      <c r="B18" s="15">
        <f>'2. Freedom Calculator'!B13+2000</f>
        <v>2500</v>
      </c>
      <c r="C18" s="21">
        <f>IF(('2. Freedom Calculator'!B13+2000)&gt;0,ROUNDUP(MAX(0,'2. Freedom Calculator'!B15)/('2. Freedom Calculator'!B13+2000),0),"—")</f>
        <v>19</v>
      </c>
      <c r="D18" s="35" t="str">
        <f t="shared" ca="1" si="0"/>
        <v>Jan 2028</v>
      </c>
      <c r="E18" s="36">
        <f>IF(ISNUMBER('2. Freedom Calculator'!B16),IF(ISNUMBER(C18),MAX(0,'2. Freedom Calculator'!B16-C18),0),"Fill calc")</f>
        <v>76</v>
      </c>
    </row>
    <row r="19" spans="1:5" ht="27.75" customHeight="1" x14ac:dyDescent="0.2">
      <c r="A19" s="37">
        <v>2500</v>
      </c>
      <c r="B19" s="38">
        <f>'2. Freedom Calculator'!B13+2500</f>
        <v>3000</v>
      </c>
      <c r="C19" s="39">
        <f>IF(('2. Freedom Calculator'!B13+2500)&gt;0,ROUNDUP(MAX(0,'2. Freedom Calculator'!B15)/('2. Freedom Calculator'!B13+2500),0),"—")</f>
        <v>16</v>
      </c>
      <c r="D19" s="35" t="str">
        <f t="shared" ca="1" si="0"/>
        <v>Oct 2027</v>
      </c>
      <c r="E19" s="40">
        <f>IF(ISNUMBER('2. Freedom Calculator'!B16),IF(ISNUMBER(C19),MAX(0,'2. Freedom Calculator'!B16-C19),0),"Fill calc")</f>
        <v>79</v>
      </c>
    </row>
    <row r="20" spans="1:5" ht="27.75" customHeight="1" x14ac:dyDescent="0.2">
      <c r="A20" s="34">
        <v>3000</v>
      </c>
      <c r="B20" s="15">
        <f>'2. Freedom Calculator'!B13+3000</f>
        <v>3500</v>
      </c>
      <c r="C20" s="21">
        <f>IF(('2. Freedom Calculator'!B13+3000)&gt;0,ROUNDUP(MAX(0,'2. Freedom Calculator'!B15)/('2. Freedom Calculator'!B13+3000),0),"—")</f>
        <v>14</v>
      </c>
      <c r="D20" s="35" t="str">
        <f t="shared" ca="1" si="0"/>
        <v>Aug 2027</v>
      </c>
      <c r="E20" s="36">
        <f>IF(ISNUMBER('2. Freedom Calculator'!B16),IF(ISNUMBER(C20),MAX(0,'2. Freedom Calculator'!B16-C20),0),"Fill calc")</f>
        <v>81</v>
      </c>
    </row>
    <row r="21" spans="1:5" ht="9.75" customHeight="1" x14ac:dyDescent="0.2">
      <c r="A21" s="11"/>
      <c r="B21" s="11"/>
      <c r="C21" s="11"/>
      <c r="D21" s="11"/>
      <c r="E21" s="11"/>
    </row>
    <row r="22" spans="1:5" ht="21.75" customHeight="1" x14ac:dyDescent="0.2">
      <c r="A22" s="6" t="s">
        <v>122</v>
      </c>
      <c r="B22" s="6"/>
      <c r="C22" s="6"/>
      <c r="D22" s="6"/>
      <c r="E22" s="6"/>
    </row>
    <row r="23" spans="1:5" ht="21.75" customHeight="1" x14ac:dyDescent="0.2">
      <c r="A23" s="6" t="s">
        <v>84</v>
      </c>
      <c r="B23" s="6"/>
      <c r="C23" s="6"/>
      <c r="D23" s="6"/>
      <c r="E23" s="6"/>
    </row>
  </sheetData>
  <mergeCells count="5">
    <mergeCell ref="A1:E1"/>
    <mergeCell ref="A2:E2"/>
    <mergeCell ref="A12:E12"/>
    <mergeCell ref="A22:E22"/>
    <mergeCell ref="A23:E2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My Expenses</vt:lpstr>
      <vt:lpstr>2. Freedom Calculator</vt:lpstr>
      <vt:lpstr>3. Income Ideas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Urshala Bowles</cp:lastModifiedBy>
  <cp:revision>0</cp:revision>
  <dcterms:created xsi:type="dcterms:W3CDTF">2026-06-13T15:53:38Z</dcterms:created>
  <dcterms:modified xsi:type="dcterms:W3CDTF">2026-06-14T20:14:23Z</dcterms:modified>
  <dc:language>en-US</dc:language>
</cp:coreProperties>
</file>